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995" windowHeight="7680"/>
  </bookViews>
  <sheets>
    <sheet name="Solucion" sheetId="1" r:id="rId1"/>
    <sheet name="Comentarios" sheetId="2" r:id="rId2"/>
    <sheet name="Hoja3" sheetId="3" r:id="rId3"/>
  </sheets>
  <definedNames>
    <definedName name="_Hlt17888235" localSheetId="0">Solucion!#REF!</definedName>
  </definedNames>
  <calcPr calcId="125725" iterate="1"/>
</workbook>
</file>

<file path=xl/calcChain.xml><?xml version="1.0" encoding="utf-8"?>
<calcChain xmlns="http://schemas.openxmlformats.org/spreadsheetml/2006/main">
  <c r="C69" i="1"/>
  <c r="C20"/>
  <c r="H77"/>
  <c r="H75"/>
  <c r="I44" l="1"/>
  <c r="E43"/>
  <c r="D40"/>
  <c r="C44"/>
  <c r="D44"/>
  <c r="H44"/>
  <c r="E29" i="2"/>
  <c r="F29"/>
  <c r="G29"/>
  <c r="E25"/>
  <c r="E26"/>
  <c r="E27"/>
  <c r="E24"/>
  <c r="E41" i="1"/>
  <c r="G41" s="1"/>
  <c r="D16" i="2"/>
  <c r="C16"/>
  <c r="B16"/>
  <c r="D14"/>
  <c r="C14"/>
  <c r="B14"/>
  <c r="G38" i="1"/>
  <c r="E35"/>
  <c r="F35" s="1"/>
  <c r="F44" s="1"/>
  <c r="E10"/>
  <c r="G10" s="1"/>
  <c r="G20" s="1"/>
  <c r="E11"/>
  <c r="E12"/>
  <c r="E13"/>
  <c r="E14"/>
  <c r="E15"/>
  <c r="E16"/>
  <c r="E17"/>
  <c r="E18"/>
  <c r="E19"/>
  <c r="E9"/>
  <c r="F9" s="1"/>
  <c r="F20" s="1"/>
  <c r="H20"/>
  <c r="I20"/>
  <c r="F46" l="1"/>
  <c r="G44"/>
  <c r="G46" s="1"/>
  <c r="E44"/>
  <c r="I46" s="1"/>
  <c r="E20"/>
  <c r="H22" s="1"/>
  <c r="F22" l="1"/>
  <c r="F48"/>
  <c r="I22"/>
  <c r="I48" s="1"/>
  <c r="F74" s="1"/>
  <c r="F75" s="1"/>
  <c r="F77" s="1"/>
  <c r="H46"/>
  <c r="H48" s="1"/>
  <c r="E74" s="1"/>
  <c r="E75" s="1"/>
  <c r="E77" s="1"/>
  <c r="G22"/>
  <c r="G48" s="1"/>
  <c r="D74" s="1"/>
  <c r="D75" s="1"/>
  <c r="D77" s="1"/>
  <c r="E46" l="1"/>
  <c r="C74"/>
  <c r="E48"/>
  <c r="G74" l="1"/>
  <c r="C75"/>
  <c r="C77" l="1"/>
  <c r="G75"/>
</calcChain>
</file>

<file path=xl/sharedStrings.xml><?xml version="1.0" encoding="utf-8"?>
<sst xmlns="http://schemas.openxmlformats.org/spreadsheetml/2006/main" count="107" uniqueCount="86">
  <si>
    <t>PLANILLA DE INGRESOS</t>
  </si>
  <si>
    <t>DETALLE</t>
  </si>
  <si>
    <t>TOTAL</t>
  </si>
  <si>
    <t>NETO</t>
  </si>
  <si>
    <t>BS.AS.</t>
  </si>
  <si>
    <t>CORDOBA</t>
  </si>
  <si>
    <t>TUCUMAN</t>
  </si>
  <si>
    <t>VENTA DIRECTA</t>
  </si>
  <si>
    <t>VENTA ENTRE AUSENTES</t>
  </si>
  <si>
    <t>OTROS INGRESOS</t>
  </si>
  <si>
    <t xml:space="preserve"> Alquileres Ganados</t>
  </si>
  <si>
    <t>Total</t>
  </si>
  <si>
    <t>PLANILLA DE GASTOS</t>
  </si>
  <si>
    <t>NO COMP.</t>
  </si>
  <si>
    <t>SUELDOS Y CARGAS SOCIALES</t>
  </si>
  <si>
    <t>Personal de Bs.As.</t>
  </si>
  <si>
    <t>Personal de Administración</t>
  </si>
  <si>
    <t>Honorarios Directores y Síndico</t>
  </si>
  <si>
    <t>Intereses Pagados</t>
  </si>
  <si>
    <t>Impuestos y Contribuciones</t>
  </si>
  <si>
    <t>Alquiler de Inmuebles</t>
  </si>
  <si>
    <t>Comisiones</t>
  </si>
  <si>
    <t>Amortizaciones</t>
  </si>
  <si>
    <t>Coeficiente de Gastos</t>
  </si>
  <si>
    <t>COEF. UNIFICADOS</t>
  </si>
  <si>
    <t>Honorario Directores y Síndico</t>
  </si>
  <si>
    <r>
      <t xml:space="preserve">  </t>
    </r>
    <r>
      <rPr>
        <u/>
        <sz val="10"/>
        <color theme="1"/>
        <rFont val="Arial"/>
        <family val="2"/>
      </rPr>
      <t>Correo</t>
    </r>
  </si>
  <si>
    <t>Difícil atribución y escasa significación</t>
  </si>
  <si>
    <r>
      <t xml:space="preserve">  </t>
    </r>
    <r>
      <rPr>
        <u/>
        <sz val="10"/>
        <color theme="1"/>
        <rFont val="Arial"/>
        <family val="2"/>
      </rPr>
      <t>Amortizaciones</t>
    </r>
  </si>
  <si>
    <t>Contable</t>
  </si>
  <si>
    <t>Local de Ventas Bs.As.</t>
  </si>
  <si>
    <t>Administración</t>
  </si>
  <si>
    <t>Inmueble dado en alquiler</t>
  </si>
  <si>
    <t>LA PAMPA</t>
  </si>
  <si>
    <t>ARTICULO 2  - BASE IMPONIBLE</t>
  </si>
  <si>
    <t>CAPITAL</t>
  </si>
  <si>
    <t>BS.AS</t>
  </si>
  <si>
    <t>RDOBA</t>
  </si>
  <si>
    <t>ALQUILERES</t>
  </si>
  <si>
    <t>SUB-TOTAL</t>
  </si>
  <si>
    <t>RECUPERO INCOBRABLES</t>
  </si>
  <si>
    <t>N/D INTERESES</t>
  </si>
  <si>
    <t>LIQUIDACION</t>
  </si>
  <si>
    <t>COEFICIENTE UNIFICADO</t>
  </si>
  <si>
    <t>B.I. POR JURISDICCION</t>
  </si>
  <si>
    <t>Alícuotas ( supuestas )</t>
  </si>
  <si>
    <t>IMPUESTO DETERMINADO</t>
  </si>
  <si>
    <t>(a)</t>
  </si>
  <si>
    <t>(b)</t>
  </si>
  <si>
    <t>(a) Los gastos de publicidad en Tucumán le dan sustento territorial</t>
  </si>
  <si>
    <t>(b) No posee gastos en Neuquén, por lo que los ingresos se asignan a Pcia de Bs As</t>
  </si>
  <si>
    <t>1.1) CABA Mostrador</t>
  </si>
  <si>
    <t>1.1) CABA c/flete a Bs As</t>
  </si>
  <si>
    <t>1.2) Bs.As. Mostrador</t>
  </si>
  <si>
    <t>1.3) Cordoba</t>
  </si>
  <si>
    <t>1.4) CABA Pedidos desde CABA</t>
  </si>
  <si>
    <t>1.4) CABA Pedidos desde Tucumán</t>
  </si>
  <si>
    <t>1.5) Bs.As. Pedidos desde Bs.As.</t>
  </si>
  <si>
    <t>1.5) Bs.As. Pedidos desde Neuquén</t>
  </si>
  <si>
    <t>2) Personal de CABA</t>
  </si>
  <si>
    <t>CABA</t>
  </si>
  <si>
    <t>Tope : 1 % sobre 174 551 =</t>
  </si>
  <si>
    <t>( no computable : 5.000 - 1.746 = 3.254 )</t>
  </si>
  <si>
    <t>Volver</t>
  </si>
  <si>
    <t>3) Publicidad</t>
  </si>
  <si>
    <t>4) Fletes</t>
  </si>
  <si>
    <t>a)</t>
  </si>
  <si>
    <t>b)</t>
  </si>
  <si>
    <t>Desde</t>
  </si>
  <si>
    <t>Hasta</t>
  </si>
  <si>
    <t>Bs As</t>
  </si>
  <si>
    <t xml:space="preserve">CABA </t>
  </si>
  <si>
    <t>Bs.As.</t>
  </si>
  <si>
    <t>Cordoba</t>
  </si>
  <si>
    <r>
      <t xml:space="preserve"> </t>
    </r>
    <r>
      <rPr>
        <b/>
        <u/>
        <sz val="10"/>
        <color theme="1"/>
        <rFont val="Arial"/>
        <family val="2"/>
      </rPr>
      <t>Fletes</t>
    </r>
  </si>
  <si>
    <t>c)</t>
  </si>
  <si>
    <t>(c)</t>
  </si>
  <si>
    <t>5) Correo</t>
  </si>
  <si>
    <t>(d)</t>
  </si>
  <si>
    <t>d)</t>
  </si>
  <si>
    <t>Local de Ventas CABA</t>
  </si>
  <si>
    <r>
      <t xml:space="preserve">Impositivo     </t>
    </r>
    <r>
      <rPr>
        <sz val="10"/>
        <color theme="1"/>
        <rFont val="Times New Roman"/>
        <family val="1"/>
      </rPr>
      <t>Capital</t>
    </r>
    <r>
      <rPr>
        <sz val="10"/>
        <color theme="1"/>
        <rFont val="Arial"/>
        <family val="2"/>
      </rPr>
      <t xml:space="preserve">     Bs.As.     Excluido</t>
    </r>
  </si>
  <si>
    <t>CORA S.A.</t>
  </si>
  <si>
    <t>LIQUIDACION MES DE  ABRIL 2016</t>
  </si>
  <si>
    <t>ARTICULO 14 – INICIO ACTIVIDADES</t>
  </si>
  <si>
    <t>Coeficientes de Ingresos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</si>
</sst>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000"/>
    <numFmt numFmtId="165" formatCode="_ * #,##0_ ;_ * \-#,##0_ ;_ * &quot;-&quot;??_ ;_ @_ "/>
  </numFmts>
  <fonts count="1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center" vertical="top" wrapText="1"/>
    </xf>
    <xf numFmtId="10" fontId="6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6" fillId="0" borderId="0" xfId="0" applyFont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Alignment="1">
      <alignment vertical="top"/>
    </xf>
    <xf numFmtId="0" fontId="8" fillId="0" borderId="4" xfId="3" applyBorder="1" applyAlignment="1" applyProtection="1">
      <alignment horizontal="center" vertical="top" wrapText="1"/>
    </xf>
    <xf numFmtId="0" fontId="8" fillId="0" borderId="0" xfId="3" applyAlignment="1" applyProtection="1"/>
    <xf numFmtId="0" fontId="0" fillId="0" borderId="0" xfId="0" applyFont="1"/>
    <xf numFmtId="43" fontId="0" fillId="0" borderId="0" xfId="1" applyFont="1"/>
    <xf numFmtId="0" fontId="0" fillId="0" borderId="7" xfId="0" applyFont="1" applyBorder="1"/>
    <xf numFmtId="0" fontId="9" fillId="0" borderId="0" xfId="0" applyFont="1" applyAlignment="1"/>
    <xf numFmtId="43" fontId="0" fillId="0" borderId="0" xfId="1" applyFont="1" applyAlignment="1">
      <alignment horizontal="left" indent="1"/>
    </xf>
    <xf numFmtId="0" fontId="2" fillId="0" borderId="7" xfId="0" applyFont="1" applyBorder="1"/>
    <xf numFmtId="0" fontId="2" fillId="0" borderId="0" xfId="0" applyFont="1" applyAlignment="1">
      <alignment horizontal="left" indent="1"/>
    </xf>
    <xf numFmtId="3" fontId="9" fillId="0" borderId="0" xfId="0" applyNumberFormat="1" applyFont="1"/>
    <xf numFmtId="43" fontId="2" fillId="0" borderId="0" xfId="1" applyFont="1" applyAlignment="1">
      <alignment horizontal="left" indent="1"/>
    </xf>
    <xf numFmtId="43" fontId="1" fillId="0" borderId="0" xfId="1" applyFont="1"/>
    <xf numFmtId="165" fontId="1" fillId="0" borderId="0" xfId="1" applyNumberFormat="1" applyFont="1"/>
    <xf numFmtId="165" fontId="0" fillId="0" borderId="0" xfId="1" applyNumberFormat="1" applyFont="1"/>
    <xf numFmtId="165" fontId="1" fillId="0" borderId="7" xfId="1" applyNumberFormat="1" applyFont="1" applyBorder="1"/>
    <xf numFmtId="165" fontId="0" fillId="0" borderId="7" xfId="1" applyNumberFormat="1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8" xfId="1" applyNumberFormat="1" applyFont="1" applyBorder="1"/>
    <xf numFmtId="165" fontId="1" fillId="0" borderId="8" xfId="1" applyNumberFormat="1" applyFont="1" applyBorder="1"/>
    <xf numFmtId="165" fontId="0" fillId="0" borderId="9" xfId="1" applyNumberFormat="1" applyFont="1" applyBorder="1"/>
    <xf numFmtId="43" fontId="0" fillId="0" borderId="8" xfId="1" applyFont="1" applyBorder="1"/>
    <xf numFmtId="165" fontId="1" fillId="0" borderId="4" xfId="1" applyNumberFormat="1" applyFont="1" applyBorder="1" applyAlignment="1">
      <alignment vertical="top" wrapText="1"/>
    </xf>
    <xf numFmtId="165" fontId="1" fillId="0" borderId="4" xfId="1" applyNumberFormat="1" applyFont="1" applyBorder="1" applyAlignment="1">
      <alignment horizontal="right" vertical="top" wrapText="1"/>
    </xf>
    <xf numFmtId="9" fontId="1" fillId="0" borderId="0" xfId="2" applyFont="1" applyAlignment="1">
      <alignment vertical="top" wrapText="1"/>
    </xf>
    <xf numFmtId="165" fontId="1" fillId="0" borderId="0" xfId="1" applyNumberFormat="1" applyFont="1" applyAlignment="1">
      <alignment vertical="top" wrapText="1"/>
    </xf>
    <xf numFmtId="0" fontId="6" fillId="0" borderId="0" xfId="0" applyFont="1" applyAlignment="1">
      <alignment horizontal="left" vertical="top" indent="1"/>
    </xf>
    <xf numFmtId="164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 indent="1"/>
    </xf>
    <xf numFmtId="0" fontId="0" fillId="0" borderId="0" xfId="0" applyFont="1" applyAlignment="1">
      <alignment horizontal="left" vertical="top" indent="1"/>
    </xf>
    <xf numFmtId="0" fontId="10" fillId="0" borderId="0" xfId="0" applyFont="1" applyAlignment="1"/>
    <xf numFmtId="0" fontId="0" fillId="0" borderId="0" xfId="0" applyFont="1" applyAlignment="1"/>
    <xf numFmtId="0" fontId="2" fillId="0" borderId="10" xfId="0" applyFont="1" applyBorder="1" applyAlignment="1"/>
    <xf numFmtId="0" fontId="4" fillId="0" borderId="11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0" xfId="0" applyBorder="1" applyAlignment="1">
      <alignment horizontal="left" vertical="top" indent="1"/>
    </xf>
    <xf numFmtId="0" fontId="1" fillId="0" borderId="11" xfId="0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3" fontId="1" fillId="0" borderId="11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 indent="1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 wrapText="1"/>
    </xf>
    <xf numFmtId="3" fontId="11" fillId="0" borderId="14" xfId="0" applyNumberFormat="1" applyFont="1" applyBorder="1" applyAlignment="1">
      <alignment horizontal="right" vertical="top" wrapText="1"/>
    </xf>
    <xf numFmtId="3" fontId="11" fillId="0" borderId="15" xfId="0" applyNumberFormat="1" applyFont="1" applyBorder="1" applyAlignment="1">
      <alignment horizontal="right" vertical="top" wrapText="1"/>
    </xf>
    <xf numFmtId="0" fontId="12" fillId="0" borderId="0" xfId="0" applyFont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12" fillId="0" borderId="0" xfId="0" applyFont="1" applyBorder="1"/>
    <xf numFmtId="0" fontId="0" fillId="0" borderId="0" xfId="0" applyBorder="1"/>
    <xf numFmtId="0" fontId="11" fillId="3" borderId="13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right" vertical="top" wrapText="1"/>
    </xf>
    <xf numFmtId="0" fontId="11" fillId="0" borderId="20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/>
    </xf>
    <xf numFmtId="165" fontId="11" fillId="0" borderId="21" xfId="1" applyNumberFormat="1" applyFont="1" applyBorder="1" applyAlignment="1">
      <alignment horizontal="right" vertical="top" wrapText="1"/>
    </xf>
    <xf numFmtId="0" fontId="2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4" fontId="2" fillId="0" borderId="16" xfId="0" applyNumberFormat="1" applyFont="1" applyBorder="1" applyAlignment="1">
      <alignment horizontal="right" vertical="top" wrapText="1"/>
    </xf>
    <xf numFmtId="4" fontId="2" fillId="0" borderId="16" xfId="0" applyNumberFormat="1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top" wrapText="1"/>
    </xf>
    <xf numFmtId="0" fontId="13" fillId="3" borderId="7" xfId="0" applyFont="1" applyFill="1" applyBorder="1" applyAlignment="1">
      <alignment horizontal="center" vertical="top"/>
    </xf>
    <xf numFmtId="3" fontId="13" fillId="0" borderId="0" xfId="0" applyNumberFormat="1" applyFont="1" applyAlignment="1">
      <alignment horizontal="right" vertical="top" wrapText="1"/>
    </xf>
    <xf numFmtId="43" fontId="1" fillId="0" borderId="8" xfId="1" applyFont="1" applyBorder="1" applyAlignment="1">
      <alignment horizontal="center" vertical="top" wrapText="1"/>
    </xf>
    <xf numFmtId="43" fontId="1" fillId="0" borderId="17" xfId="1" applyFont="1" applyBorder="1" applyAlignment="1">
      <alignment horizontal="center" vertical="top" wrapText="1"/>
    </xf>
    <xf numFmtId="43" fontId="11" fillId="0" borderId="18" xfId="1" applyFont="1" applyBorder="1" applyAlignment="1">
      <alignment horizontal="center" vertical="top" wrapText="1"/>
    </xf>
    <xf numFmtId="43" fontId="11" fillId="0" borderId="19" xfId="1" applyFont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4">
    <cellStyle name="Hipervínculo" xfId="3" builtinId="8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C3" sqref="C3"/>
    </sheetView>
  </sheetViews>
  <sheetFormatPr baseColWidth="10" defaultRowHeight="12.75"/>
  <cols>
    <col min="1" max="1" width="31.42578125" style="23" customWidth="1"/>
    <col min="2" max="2" width="8.140625" customWidth="1"/>
    <col min="7" max="7" width="13.140625" customWidth="1"/>
    <col min="8" max="8" width="13.28515625" customWidth="1"/>
    <col min="9" max="9" width="13.5703125" customWidth="1"/>
  </cols>
  <sheetData>
    <row r="1" spans="1:10" ht="18.75" customHeight="1"/>
    <row r="2" spans="1:10" ht="18.75" customHeight="1"/>
    <row r="3" spans="1:10" ht="18.75" customHeight="1">
      <c r="A3" s="61" t="s">
        <v>82</v>
      </c>
    </row>
    <row r="4" spans="1:10" ht="18.75" customHeight="1"/>
    <row r="5" spans="1:10" ht="18.75" customHeight="1">
      <c r="A5" s="17" t="s">
        <v>0</v>
      </c>
    </row>
    <row r="6" spans="1:10" ht="13.5" thickBot="1">
      <c r="B6" s="1"/>
      <c r="C6" s="2"/>
      <c r="D6" s="2"/>
      <c r="E6" s="2"/>
      <c r="F6" s="2"/>
      <c r="G6" s="2"/>
      <c r="H6" s="2"/>
      <c r="I6" s="2"/>
      <c r="J6" s="2"/>
    </row>
    <row r="7" spans="1:10" ht="27" customHeight="1" thickBot="1">
      <c r="A7" s="87" t="s">
        <v>1</v>
      </c>
      <c r="B7" s="88"/>
      <c r="C7" s="123" t="s">
        <v>2</v>
      </c>
      <c r="D7" s="124"/>
      <c r="E7" s="88" t="s">
        <v>3</v>
      </c>
      <c r="F7" s="88" t="s">
        <v>60</v>
      </c>
      <c r="G7" s="88" t="s">
        <v>4</v>
      </c>
      <c r="H7" s="88" t="s">
        <v>5</v>
      </c>
      <c r="I7" s="89" t="s">
        <v>6</v>
      </c>
    </row>
    <row r="8" spans="1:10" s="62" customFormat="1" ht="18" customHeight="1">
      <c r="A8" s="63" t="s">
        <v>7</v>
      </c>
      <c r="B8" s="64"/>
      <c r="C8" s="125"/>
      <c r="D8" s="126"/>
      <c r="E8" s="65"/>
      <c r="F8" s="65"/>
      <c r="G8" s="65"/>
      <c r="H8" s="65"/>
      <c r="I8" s="66"/>
    </row>
    <row r="9" spans="1:10">
      <c r="A9" s="67" t="s">
        <v>51</v>
      </c>
      <c r="B9" s="68"/>
      <c r="C9" s="119">
        <v>726216</v>
      </c>
      <c r="D9" s="120"/>
      <c r="E9" s="69">
        <f t="shared" ref="E9:E19" si="0">+C9</f>
        <v>726216</v>
      </c>
      <c r="F9" s="69">
        <f>+E9</f>
        <v>726216</v>
      </c>
      <c r="G9" s="70"/>
      <c r="H9" s="70"/>
      <c r="I9" s="71"/>
    </row>
    <row r="10" spans="1:10">
      <c r="A10" s="67" t="s">
        <v>52</v>
      </c>
      <c r="B10" s="68"/>
      <c r="C10" s="119">
        <v>34655</v>
      </c>
      <c r="D10" s="120"/>
      <c r="E10" s="69">
        <f t="shared" si="0"/>
        <v>34655</v>
      </c>
      <c r="F10" s="69"/>
      <c r="G10" s="72">
        <f>+E10</f>
        <v>34655</v>
      </c>
      <c r="H10" s="70"/>
      <c r="I10" s="71"/>
    </row>
    <row r="11" spans="1:10">
      <c r="A11" s="67" t="s">
        <v>53</v>
      </c>
      <c r="B11" s="68"/>
      <c r="C11" s="119">
        <v>183759</v>
      </c>
      <c r="D11" s="120"/>
      <c r="E11" s="69">
        <f t="shared" si="0"/>
        <v>183759</v>
      </c>
      <c r="F11" s="70"/>
      <c r="G11" s="69">
        <v>183759</v>
      </c>
      <c r="H11" s="70"/>
      <c r="I11" s="71"/>
    </row>
    <row r="12" spans="1:10">
      <c r="A12" s="67" t="s">
        <v>54</v>
      </c>
      <c r="B12" s="68"/>
      <c r="C12" s="119">
        <v>157860</v>
      </c>
      <c r="D12" s="120"/>
      <c r="E12" s="69">
        <f t="shared" si="0"/>
        <v>157860</v>
      </c>
      <c r="F12" s="70"/>
      <c r="G12" s="70"/>
      <c r="H12" s="69">
        <v>157860</v>
      </c>
      <c r="I12" s="71"/>
    </row>
    <row r="13" spans="1:10" s="62" customFormat="1" ht="24" customHeight="1">
      <c r="A13" s="63" t="s">
        <v>8</v>
      </c>
      <c r="B13" s="64"/>
      <c r="C13" s="119"/>
      <c r="D13" s="120"/>
      <c r="E13" s="73">
        <f t="shared" si="0"/>
        <v>0</v>
      </c>
      <c r="F13" s="65"/>
      <c r="G13" s="65"/>
      <c r="H13" s="65"/>
      <c r="I13" s="66"/>
    </row>
    <row r="14" spans="1:10">
      <c r="A14" s="67" t="s">
        <v>55</v>
      </c>
      <c r="B14" s="68"/>
      <c r="C14" s="119">
        <v>165770</v>
      </c>
      <c r="D14" s="120"/>
      <c r="E14" s="69">
        <f t="shared" si="0"/>
        <v>165770</v>
      </c>
      <c r="F14" s="69">
        <v>165770</v>
      </c>
      <c r="G14" s="70"/>
      <c r="H14" s="70"/>
      <c r="I14" s="71"/>
    </row>
    <row r="15" spans="1:10">
      <c r="A15" s="67" t="s">
        <v>56</v>
      </c>
      <c r="B15" s="74" t="s">
        <v>47</v>
      </c>
      <c r="C15" s="119">
        <v>38740</v>
      </c>
      <c r="D15" s="120"/>
      <c r="E15" s="69">
        <f t="shared" si="0"/>
        <v>38740</v>
      </c>
      <c r="F15" s="70"/>
      <c r="G15" s="70"/>
      <c r="H15" s="70"/>
      <c r="I15" s="75">
        <v>38740</v>
      </c>
    </row>
    <row r="16" spans="1:10">
      <c r="A16" s="67" t="s">
        <v>57</v>
      </c>
      <c r="B16" s="68"/>
      <c r="C16" s="119">
        <v>34215</v>
      </c>
      <c r="D16" s="120"/>
      <c r="E16" s="69">
        <f t="shared" si="0"/>
        <v>34215</v>
      </c>
      <c r="F16" s="70"/>
      <c r="G16" s="69">
        <v>34215</v>
      </c>
      <c r="H16" s="70"/>
      <c r="I16" s="71"/>
    </row>
    <row r="17" spans="1:10">
      <c r="A17" s="67" t="s">
        <v>58</v>
      </c>
      <c r="B17" s="74" t="s">
        <v>48</v>
      </c>
      <c r="C17" s="119">
        <v>9500</v>
      </c>
      <c r="D17" s="120"/>
      <c r="E17" s="69">
        <f t="shared" si="0"/>
        <v>9500</v>
      </c>
      <c r="F17" s="70"/>
      <c r="G17" s="69">
        <v>9500</v>
      </c>
      <c r="H17" s="70"/>
      <c r="I17" s="71"/>
    </row>
    <row r="18" spans="1:10" s="62" customFormat="1" ht="21" customHeight="1">
      <c r="A18" s="63" t="s">
        <v>9</v>
      </c>
      <c r="B18" s="64"/>
      <c r="C18" s="119"/>
      <c r="D18" s="120"/>
      <c r="E18" s="73">
        <f t="shared" si="0"/>
        <v>0</v>
      </c>
      <c r="F18" s="65"/>
      <c r="G18" s="65"/>
      <c r="H18" s="65"/>
      <c r="I18" s="66"/>
    </row>
    <row r="19" spans="1:10" ht="13.5" thickBot="1">
      <c r="A19" s="76" t="s">
        <v>10</v>
      </c>
      <c r="B19" s="68"/>
      <c r="C19" s="119">
        <v>21891</v>
      </c>
      <c r="D19" s="120"/>
      <c r="E19" s="69">
        <f t="shared" si="0"/>
        <v>21891</v>
      </c>
      <c r="F19" s="69">
        <v>21891</v>
      </c>
      <c r="G19" s="70"/>
      <c r="H19" s="70"/>
      <c r="I19" s="71"/>
    </row>
    <row r="20" spans="1:10" s="81" customFormat="1" ht="24" customHeight="1" thickBot="1">
      <c r="A20" s="77" t="s">
        <v>2</v>
      </c>
      <c r="B20" s="78"/>
      <c r="C20" s="121">
        <f>SUM(C8:D19)</f>
        <v>1372606</v>
      </c>
      <c r="D20" s="122"/>
      <c r="E20" s="79">
        <f t="shared" ref="E20:I20" si="1">SUM(E8:E19)</f>
        <v>1372606</v>
      </c>
      <c r="F20" s="79">
        <f t="shared" si="1"/>
        <v>913877</v>
      </c>
      <c r="G20" s="79">
        <f t="shared" si="1"/>
        <v>262129</v>
      </c>
      <c r="H20" s="79">
        <f t="shared" si="1"/>
        <v>157860</v>
      </c>
      <c r="I20" s="80">
        <f t="shared" si="1"/>
        <v>38740</v>
      </c>
    </row>
    <row r="21" spans="1:10" s="85" customFormat="1" ht="15">
      <c r="A21" s="82"/>
      <c r="B21" s="83"/>
      <c r="C21" s="84"/>
      <c r="D21" s="84"/>
      <c r="E21" s="84"/>
      <c r="F21" s="84"/>
      <c r="G21" s="84"/>
      <c r="H21" s="84"/>
    </row>
    <row r="22" spans="1:10" s="86" customFormat="1" ht="30.75" customHeight="1">
      <c r="A22" s="101" t="s">
        <v>85</v>
      </c>
      <c r="B22" s="102"/>
      <c r="C22" s="102"/>
      <c r="D22" s="102"/>
      <c r="E22" s="103">
        <v>1</v>
      </c>
      <c r="F22" s="103">
        <f>+F20/$E$20</f>
        <v>0.66579703134038459</v>
      </c>
      <c r="G22" s="103">
        <f>+G20/$E$20</f>
        <v>0.19097177194329618</v>
      </c>
      <c r="H22" s="103">
        <f>+H20/$E$20</f>
        <v>0.115007511259604</v>
      </c>
      <c r="I22" s="103">
        <f>+I20/$E$20</f>
        <v>2.8223685456715181E-2</v>
      </c>
    </row>
    <row r="23" spans="1:10">
      <c r="A23" s="19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7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7" t="s">
        <v>50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7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9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7" t="s">
        <v>12</v>
      </c>
      <c r="B28" s="1"/>
      <c r="C28" s="2"/>
      <c r="D28" s="2"/>
      <c r="E28" s="2"/>
      <c r="F28" s="2"/>
      <c r="G28" s="2"/>
      <c r="H28" s="2"/>
      <c r="I28" s="2"/>
      <c r="J28" s="2"/>
    </row>
    <row r="29" spans="1:10" ht="13.5" thickBot="1">
      <c r="A29" s="17"/>
      <c r="B29" s="1"/>
      <c r="C29" s="16"/>
      <c r="D29" s="16"/>
      <c r="E29" s="16"/>
      <c r="F29" s="16"/>
      <c r="G29" s="16"/>
      <c r="H29" s="16"/>
      <c r="I29" s="16"/>
      <c r="J29" s="16"/>
    </row>
    <row r="30" spans="1:10" ht="31.5" customHeight="1" thickBot="1">
      <c r="A30" s="90" t="s">
        <v>1</v>
      </c>
      <c r="B30" s="91"/>
      <c r="C30" s="91" t="s">
        <v>2</v>
      </c>
      <c r="D30" s="91" t="s">
        <v>13</v>
      </c>
      <c r="E30" s="91" t="s">
        <v>3</v>
      </c>
      <c r="F30" s="91" t="s">
        <v>60</v>
      </c>
      <c r="G30" s="91" t="s">
        <v>4</v>
      </c>
      <c r="H30" s="91" t="s">
        <v>5</v>
      </c>
      <c r="I30" s="91" t="s">
        <v>6</v>
      </c>
    </row>
    <row r="31" spans="1:10">
      <c r="A31" s="20" t="s">
        <v>14</v>
      </c>
      <c r="B31" s="3"/>
      <c r="C31" s="50"/>
      <c r="D31" s="50"/>
      <c r="E31" s="50"/>
      <c r="F31" s="50"/>
      <c r="G31" s="50"/>
      <c r="H31" s="50"/>
      <c r="I31" s="50"/>
    </row>
    <row r="32" spans="1:10">
      <c r="A32" s="26" t="s">
        <v>59</v>
      </c>
      <c r="B32" s="4"/>
      <c r="C32" s="51">
        <v>55790</v>
      </c>
      <c r="D32" s="50"/>
      <c r="E32" s="51">
        <v>55790</v>
      </c>
      <c r="F32" s="51">
        <v>55790</v>
      </c>
      <c r="G32" s="50"/>
      <c r="H32" s="50"/>
      <c r="I32" s="50"/>
    </row>
    <row r="33" spans="1:9">
      <c r="A33" s="18" t="s">
        <v>15</v>
      </c>
      <c r="B33" s="4"/>
      <c r="C33" s="51">
        <v>34210</v>
      </c>
      <c r="D33" s="50"/>
      <c r="E33" s="51">
        <v>34210</v>
      </c>
      <c r="F33" s="50"/>
      <c r="G33" s="51">
        <v>34210</v>
      </c>
      <c r="H33" s="50"/>
      <c r="I33" s="50"/>
    </row>
    <row r="34" spans="1:9">
      <c r="A34" s="18" t="s">
        <v>16</v>
      </c>
      <c r="B34" s="4"/>
      <c r="C34" s="51">
        <v>15430</v>
      </c>
      <c r="D34" s="50"/>
      <c r="E34" s="51">
        <v>15430</v>
      </c>
      <c r="F34" s="51">
        <v>15430</v>
      </c>
      <c r="G34" s="50"/>
      <c r="H34" s="50"/>
      <c r="I34" s="50"/>
    </row>
    <row r="35" spans="1:9">
      <c r="A35" s="18" t="s">
        <v>17</v>
      </c>
      <c r="B35" s="28" t="s">
        <v>47</v>
      </c>
      <c r="C35" s="51">
        <v>5000</v>
      </c>
      <c r="D35" s="51">
        <v>3254</v>
      </c>
      <c r="E35" s="51">
        <f>+C35-D35</f>
        <v>1746</v>
      </c>
      <c r="F35" s="51">
        <f>+E35</f>
        <v>1746</v>
      </c>
      <c r="G35" s="50"/>
      <c r="H35" s="50"/>
      <c r="I35" s="50"/>
    </row>
    <row r="36" spans="1:9">
      <c r="A36" s="26" t="s">
        <v>64</v>
      </c>
      <c r="B36" s="4"/>
      <c r="C36" s="51">
        <v>14085</v>
      </c>
      <c r="D36" s="51">
        <v>14085</v>
      </c>
      <c r="E36" s="51">
        <v>0</v>
      </c>
      <c r="F36" s="50"/>
      <c r="G36" s="50"/>
      <c r="H36" s="50"/>
      <c r="I36" s="50"/>
    </row>
    <row r="37" spans="1:9">
      <c r="A37" s="18" t="s">
        <v>18</v>
      </c>
      <c r="B37" s="4"/>
      <c r="C37" s="51">
        <v>3500</v>
      </c>
      <c r="D37" s="51">
        <v>3500</v>
      </c>
      <c r="E37" s="51">
        <v>0</v>
      </c>
      <c r="F37" s="50"/>
      <c r="G37" s="50"/>
      <c r="H37" s="50"/>
      <c r="I37" s="50"/>
    </row>
    <row r="38" spans="1:9">
      <c r="A38" s="26" t="s">
        <v>65</v>
      </c>
      <c r="B38" s="28" t="s">
        <v>48</v>
      </c>
      <c r="C38" s="51">
        <v>13970</v>
      </c>
      <c r="D38" s="50"/>
      <c r="E38" s="51">
        <v>13970</v>
      </c>
      <c r="F38" s="51">
        <v>2842.5</v>
      </c>
      <c r="G38" s="51">
        <f>2842.5+4142.5</f>
        <v>6985</v>
      </c>
      <c r="H38" s="51">
        <v>4142.5</v>
      </c>
      <c r="I38" s="50"/>
    </row>
    <row r="39" spans="1:9">
      <c r="A39" s="26" t="s">
        <v>77</v>
      </c>
      <c r="B39" s="28" t="s">
        <v>76</v>
      </c>
      <c r="C39" s="51">
        <v>250</v>
      </c>
      <c r="D39" s="50">
        <v>250</v>
      </c>
      <c r="E39" s="51">
        <v>0</v>
      </c>
      <c r="F39" s="50"/>
      <c r="G39" s="50"/>
      <c r="H39" s="50"/>
      <c r="I39" s="50"/>
    </row>
    <row r="40" spans="1:9">
      <c r="A40" s="18" t="s">
        <v>19</v>
      </c>
      <c r="B40" s="4"/>
      <c r="C40" s="51">
        <v>9740</v>
      </c>
      <c r="D40" s="51">
        <f>+C40</f>
        <v>9740</v>
      </c>
      <c r="E40" s="51">
        <v>0</v>
      </c>
      <c r="F40" s="50"/>
      <c r="G40" s="50"/>
      <c r="H40" s="50"/>
      <c r="I40" s="50"/>
    </row>
    <row r="41" spans="1:9">
      <c r="A41" s="18" t="s">
        <v>20</v>
      </c>
      <c r="B41" s="4"/>
      <c r="C41" s="51">
        <v>62000</v>
      </c>
      <c r="D41" s="50"/>
      <c r="E41" s="51">
        <f>+C41</f>
        <v>62000</v>
      </c>
      <c r="F41" s="50"/>
      <c r="G41" s="51">
        <f>+E41</f>
        <v>62000</v>
      </c>
      <c r="H41" s="50"/>
      <c r="I41" s="50"/>
    </row>
    <row r="42" spans="1:9">
      <c r="A42" s="18" t="s">
        <v>21</v>
      </c>
      <c r="B42" s="4"/>
      <c r="C42" s="51">
        <v>22850</v>
      </c>
      <c r="D42" s="50"/>
      <c r="E42" s="51">
        <v>22850</v>
      </c>
      <c r="F42" s="51">
        <v>1200</v>
      </c>
      <c r="G42" s="50"/>
      <c r="H42" s="51">
        <v>21650</v>
      </c>
      <c r="I42" s="50"/>
    </row>
    <row r="43" spans="1:9" ht="13.5" thickBot="1">
      <c r="A43" s="18" t="s">
        <v>22</v>
      </c>
      <c r="B43" s="28" t="s">
        <v>78</v>
      </c>
      <c r="C43" s="51">
        <v>17710</v>
      </c>
      <c r="D43" s="50"/>
      <c r="E43" s="51">
        <f>+C43</f>
        <v>17710</v>
      </c>
      <c r="F43" s="51">
        <v>13869</v>
      </c>
      <c r="G43" s="51">
        <v>3841</v>
      </c>
      <c r="H43" s="50"/>
      <c r="I43" s="50"/>
    </row>
    <row r="44" spans="1:9" ht="15.75" thickBot="1">
      <c r="A44" s="92" t="s">
        <v>11</v>
      </c>
      <c r="B44" s="94"/>
      <c r="C44" s="93">
        <f t="shared" ref="C44:I44" si="2">SUM(C32:C43)</f>
        <v>254535</v>
      </c>
      <c r="D44" s="93">
        <f t="shared" si="2"/>
        <v>30829</v>
      </c>
      <c r="E44" s="93">
        <f t="shared" si="2"/>
        <v>223706</v>
      </c>
      <c r="F44" s="93">
        <f t="shared" si="2"/>
        <v>90877.5</v>
      </c>
      <c r="G44" s="93">
        <f t="shared" si="2"/>
        <v>107036</v>
      </c>
      <c r="H44" s="93">
        <f t="shared" si="2"/>
        <v>25792.5</v>
      </c>
      <c r="I44" s="93">
        <f t="shared" si="2"/>
        <v>0</v>
      </c>
    </row>
    <row r="45" spans="1:9" ht="15">
      <c r="A45" s="96"/>
      <c r="B45" s="95"/>
      <c r="C45" s="97"/>
      <c r="D45" s="97"/>
      <c r="E45" s="97"/>
      <c r="F45" s="97"/>
      <c r="G45" s="97"/>
      <c r="H45" s="97"/>
      <c r="I45" s="97"/>
    </row>
    <row r="46" spans="1:9" ht="23.25" customHeight="1">
      <c r="A46" s="101" t="s">
        <v>23</v>
      </c>
      <c r="B46" s="104"/>
      <c r="C46" s="105"/>
      <c r="D46" s="105"/>
      <c r="E46" s="103">
        <f>SUM(F46:I46)</f>
        <v>1</v>
      </c>
      <c r="F46" s="103">
        <f>+F44/$E$44</f>
        <v>0.40623631015708117</v>
      </c>
      <c r="G46" s="103">
        <f t="shared" ref="G46:I46" si="3">+G44/$E$44</f>
        <v>0.47846727401142569</v>
      </c>
      <c r="H46" s="103">
        <f t="shared" si="3"/>
        <v>0.11529641583149312</v>
      </c>
      <c r="I46" s="103">
        <f t="shared" si="3"/>
        <v>0</v>
      </c>
    </row>
    <row r="47" spans="1:9" ht="23.25" customHeight="1">
      <c r="A47" s="106"/>
      <c r="B47" s="107"/>
      <c r="C47" s="108"/>
      <c r="D47" s="108"/>
      <c r="E47" s="109"/>
      <c r="F47" s="109"/>
      <c r="G47" s="109"/>
      <c r="H47" s="109"/>
      <c r="I47" s="109"/>
    </row>
    <row r="48" spans="1:9" ht="34.5" customHeight="1" thickBot="1">
      <c r="A48" s="98" t="s">
        <v>24</v>
      </c>
      <c r="B48" s="99"/>
      <c r="C48" s="99"/>
      <c r="D48" s="99"/>
      <c r="E48" s="100">
        <f>SUM(F48:I48)</f>
        <v>1</v>
      </c>
      <c r="F48" s="100">
        <f>+(F46+F22)/2</f>
        <v>0.53601667074873283</v>
      </c>
      <c r="G48" s="100">
        <f>+(G46+G22)/2</f>
        <v>0.33471952297736096</v>
      </c>
      <c r="H48" s="100">
        <f>+(H46+H22)/2</f>
        <v>0.11515196354554856</v>
      </c>
      <c r="I48" s="100">
        <f>+(I46+I22)/2</f>
        <v>1.4111842728357591E-2</v>
      </c>
    </row>
    <row r="49" spans="1:10" ht="13.5" thickTop="1">
      <c r="A49" s="5"/>
    </row>
    <row r="50" spans="1:10">
      <c r="A50" s="5"/>
    </row>
    <row r="51" spans="1:10">
      <c r="A51" s="24"/>
    </row>
    <row r="52" spans="1:10">
      <c r="A52" s="5"/>
    </row>
    <row r="53" spans="1:10">
      <c r="A53" s="17"/>
      <c r="B53" s="127"/>
      <c r="C53" s="127"/>
      <c r="D53" s="127"/>
      <c r="E53" s="127"/>
      <c r="F53" s="127"/>
      <c r="G53" s="127"/>
      <c r="H53" s="127"/>
      <c r="I53" s="127"/>
      <c r="J53" s="127"/>
    </row>
    <row r="54" spans="1:10" ht="15">
      <c r="A54" s="110" t="s">
        <v>83</v>
      </c>
      <c r="B54" s="127"/>
      <c r="C54" s="127"/>
      <c r="D54" s="127"/>
      <c r="E54" s="127"/>
      <c r="F54" s="127"/>
      <c r="G54" s="127"/>
      <c r="H54" s="127"/>
      <c r="I54" s="127"/>
      <c r="J54" s="127"/>
    </row>
    <row r="55" spans="1:10">
      <c r="A55" s="19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19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58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58" t="s">
        <v>84</v>
      </c>
      <c r="B58" s="2"/>
      <c r="C58" s="2"/>
      <c r="D58" s="8"/>
      <c r="F58" s="2"/>
      <c r="G58" s="2"/>
      <c r="H58" s="9"/>
      <c r="I58" s="2"/>
      <c r="J58" s="2"/>
    </row>
    <row r="59" spans="1:10">
      <c r="A59" s="59" t="s">
        <v>33</v>
      </c>
      <c r="B59" s="2"/>
      <c r="C59" s="53">
        <v>15340</v>
      </c>
      <c r="D59" s="52"/>
      <c r="E59" s="53"/>
      <c r="F59" s="2"/>
      <c r="G59" s="2"/>
      <c r="H59" s="9"/>
      <c r="I59" s="2"/>
      <c r="J59" s="2"/>
    </row>
    <row r="60" spans="1:10">
      <c r="A60" s="58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58" t="s">
        <v>34</v>
      </c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54" t="s">
        <v>35</v>
      </c>
      <c r="B62" s="10"/>
      <c r="C62" s="11">
        <v>42560</v>
      </c>
      <c r="D62" s="2"/>
      <c r="E62" s="2"/>
      <c r="F62" s="2"/>
      <c r="G62" s="2"/>
      <c r="H62" s="2"/>
      <c r="I62" s="2"/>
      <c r="J62" s="2"/>
    </row>
    <row r="63" spans="1:10">
      <c r="A63" s="60" t="s">
        <v>36</v>
      </c>
      <c r="B63" s="2"/>
      <c r="C63" s="12">
        <v>35895</v>
      </c>
      <c r="D63" s="2"/>
      <c r="E63" s="2"/>
      <c r="F63" s="2"/>
      <c r="G63" s="2"/>
      <c r="H63" s="2"/>
      <c r="I63" s="2"/>
      <c r="J63" s="2"/>
    </row>
    <row r="64" spans="1:10">
      <c r="A64" s="60" t="s">
        <v>37</v>
      </c>
      <c r="B64" s="2"/>
      <c r="C64" s="12">
        <v>29600</v>
      </c>
      <c r="D64" s="2"/>
      <c r="E64" s="2"/>
      <c r="F64" s="2"/>
      <c r="G64" s="2"/>
      <c r="H64" s="2"/>
      <c r="I64" s="2"/>
      <c r="J64" s="2"/>
    </row>
    <row r="65" spans="1:10">
      <c r="A65" s="60" t="s">
        <v>38</v>
      </c>
      <c r="B65" s="2"/>
      <c r="C65" s="13">
        <v>1200</v>
      </c>
      <c r="D65" s="2"/>
      <c r="E65" s="2"/>
      <c r="F65" s="2"/>
      <c r="G65" s="2"/>
      <c r="H65" s="2"/>
      <c r="I65" s="2"/>
      <c r="J65" s="2"/>
    </row>
    <row r="66" spans="1:10">
      <c r="A66" s="60" t="s">
        <v>39</v>
      </c>
      <c r="B66" s="10"/>
      <c r="C66" s="11">
        <v>109255</v>
      </c>
      <c r="D66" s="2"/>
      <c r="E66" s="2"/>
      <c r="F66" s="2"/>
      <c r="G66" s="2"/>
      <c r="H66" s="2"/>
      <c r="I66" s="2"/>
      <c r="J66" s="2"/>
    </row>
    <row r="67" spans="1:10">
      <c r="A67" s="60" t="s">
        <v>40</v>
      </c>
      <c r="B67" s="2"/>
      <c r="C67" s="9">
        <v>580</v>
      </c>
      <c r="D67" s="2"/>
      <c r="E67" s="2"/>
      <c r="F67" s="2"/>
      <c r="G67" s="2"/>
      <c r="H67" s="2"/>
      <c r="I67" s="2"/>
      <c r="J67" s="2"/>
    </row>
    <row r="68" spans="1:10">
      <c r="A68" s="60" t="s">
        <v>41</v>
      </c>
      <c r="B68" s="2"/>
      <c r="C68" s="13">
        <v>4500</v>
      </c>
      <c r="D68" s="2"/>
      <c r="E68" s="2"/>
      <c r="F68" s="2"/>
      <c r="G68" s="2"/>
      <c r="H68" s="2"/>
      <c r="I68" s="2"/>
      <c r="J68" s="2"/>
    </row>
    <row r="69" spans="1:10">
      <c r="A69" s="60" t="s">
        <v>2</v>
      </c>
      <c r="B69" s="10"/>
      <c r="C69" s="118">
        <f>SUM(C66:C68)</f>
        <v>114335</v>
      </c>
      <c r="D69" s="2"/>
      <c r="E69" s="2"/>
      <c r="F69" s="2"/>
      <c r="G69" s="2"/>
      <c r="H69" s="2"/>
      <c r="I69" s="2"/>
      <c r="J69" s="2"/>
    </row>
    <row r="70" spans="1:10">
      <c r="A70" s="58"/>
      <c r="B70" s="10"/>
      <c r="C70" s="10"/>
      <c r="D70" s="2"/>
      <c r="E70" s="2"/>
      <c r="F70" s="2"/>
      <c r="G70" s="2"/>
      <c r="H70" s="2"/>
      <c r="I70" s="2"/>
      <c r="J70" s="2"/>
    </row>
    <row r="71" spans="1:10">
      <c r="A71" s="58"/>
      <c r="B71" s="10"/>
      <c r="C71" s="2"/>
      <c r="D71" s="2"/>
      <c r="E71" s="2"/>
      <c r="F71" s="2"/>
      <c r="G71" s="2"/>
      <c r="H71" s="2"/>
      <c r="I71" s="2"/>
      <c r="J71" s="2"/>
    </row>
    <row r="72" spans="1:10" ht="18.75" customHeight="1">
      <c r="A72" s="110" t="s">
        <v>42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 ht="17.25" customHeight="1">
      <c r="A73" s="115" t="s">
        <v>1</v>
      </c>
      <c r="B73" s="116"/>
      <c r="C73" s="117" t="s">
        <v>60</v>
      </c>
      <c r="D73" s="117" t="s">
        <v>4</v>
      </c>
      <c r="E73" s="117" t="s">
        <v>5</v>
      </c>
      <c r="F73" s="117" t="s">
        <v>6</v>
      </c>
      <c r="G73" s="117" t="s">
        <v>2</v>
      </c>
      <c r="H73" s="117" t="s">
        <v>33</v>
      </c>
      <c r="J73" s="2"/>
    </row>
    <row r="74" spans="1:10" ht="17.25" customHeight="1">
      <c r="A74" s="25" t="s">
        <v>43</v>
      </c>
      <c r="B74" s="10"/>
      <c r="C74" s="55">
        <f>+F48</f>
        <v>0.53601667074873283</v>
      </c>
      <c r="D74" s="55">
        <f t="shared" ref="D74:F74" si="4">+G48</f>
        <v>0.33471952297736096</v>
      </c>
      <c r="E74" s="55">
        <f t="shared" si="4"/>
        <v>0.11515196354554856</v>
      </c>
      <c r="F74" s="55">
        <f t="shared" si="4"/>
        <v>1.4111842728357591E-2</v>
      </c>
      <c r="G74" s="56">
        <f>SUM(C74:F74)</f>
        <v>1</v>
      </c>
      <c r="H74" s="57"/>
      <c r="J74" s="2"/>
    </row>
    <row r="75" spans="1:10" ht="17.25" customHeight="1">
      <c r="A75" s="25" t="s">
        <v>44</v>
      </c>
      <c r="B75" s="10"/>
      <c r="C75" s="11">
        <f>+$C$69*C74</f>
        <v>61285.46605005637</v>
      </c>
      <c r="D75" s="11">
        <f t="shared" ref="D75:F75" si="5">+$C$69*D74</f>
        <v>38270.156659616565</v>
      </c>
      <c r="E75" s="11">
        <f t="shared" si="5"/>
        <v>13165.899751980294</v>
      </c>
      <c r="F75" s="11">
        <f t="shared" si="5"/>
        <v>1613.4775383467652</v>
      </c>
      <c r="G75" s="14">
        <f>SUM(C75:F75)</f>
        <v>114334.99999999999</v>
      </c>
      <c r="H75" s="57">
        <f>+C59</f>
        <v>15340</v>
      </c>
      <c r="J75" s="2"/>
    </row>
    <row r="76" spans="1:10" ht="17.25" customHeight="1">
      <c r="A76" s="25" t="s">
        <v>45</v>
      </c>
      <c r="B76" s="10"/>
      <c r="C76" s="15">
        <v>0.03</v>
      </c>
      <c r="D76" s="15">
        <v>3.5000000000000003E-2</v>
      </c>
      <c r="E76" s="15">
        <v>0.03</v>
      </c>
      <c r="F76" s="15">
        <v>0.03</v>
      </c>
      <c r="G76" s="9"/>
      <c r="H76" s="15">
        <v>0.03</v>
      </c>
      <c r="J76" s="2"/>
    </row>
    <row r="77" spans="1:10" ht="17.25" customHeight="1">
      <c r="A77" s="111" t="s">
        <v>46</v>
      </c>
      <c r="B77" s="112"/>
      <c r="C77" s="113">
        <f>+C75*C76</f>
        <v>1838.5639815016909</v>
      </c>
      <c r="D77" s="113">
        <f t="shared" ref="D77:F77" si="6">+D75*D76</f>
        <v>1339.45548308658</v>
      </c>
      <c r="E77" s="113">
        <f t="shared" si="6"/>
        <v>394.97699255940881</v>
      </c>
      <c r="F77" s="113">
        <f t="shared" si="6"/>
        <v>48.404326150402952</v>
      </c>
      <c r="G77" s="114">
        <v>3585.78</v>
      </c>
      <c r="H77" s="113">
        <f>+H75*H76</f>
        <v>460.2</v>
      </c>
      <c r="J77" s="2"/>
    </row>
    <row r="78" spans="1:10">
      <c r="A78" s="19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9"/>
      <c r="B79" s="2"/>
      <c r="C79" s="2"/>
      <c r="D79" s="2"/>
      <c r="E79" s="2"/>
      <c r="F79" s="2"/>
      <c r="G79" s="2"/>
      <c r="H79" s="2"/>
      <c r="I79" s="2"/>
      <c r="J79" s="2"/>
    </row>
  </sheetData>
  <mergeCells count="23">
    <mergeCell ref="H53:H54"/>
    <mergeCell ref="I53:I54"/>
    <mergeCell ref="J53:J54"/>
    <mergeCell ref="B53:B54"/>
    <mergeCell ref="C53:C54"/>
    <mergeCell ref="D53:D54"/>
    <mergeCell ref="E53:E54"/>
    <mergeCell ref="F53:F54"/>
    <mergeCell ref="G53:G54"/>
    <mergeCell ref="C7:D7"/>
    <mergeCell ref="C8:D8"/>
    <mergeCell ref="C9:D9"/>
    <mergeCell ref="C10:D10"/>
    <mergeCell ref="C11:D11"/>
    <mergeCell ref="C17:D17"/>
    <mergeCell ref="C18:D18"/>
    <mergeCell ref="C19:D19"/>
    <mergeCell ref="C20:D20"/>
    <mergeCell ref="C12:D12"/>
    <mergeCell ref="C13:D13"/>
    <mergeCell ref="C14:D14"/>
    <mergeCell ref="C15:D15"/>
    <mergeCell ref="C16:D16"/>
  </mergeCells>
  <hyperlinks>
    <hyperlink ref="B35" location="Hoja2!A1" display="(a)"/>
    <hyperlink ref="B38" location="Comentarios!A1" display="(b)"/>
    <hyperlink ref="B39" location="Comentarios!A1" display="(c)"/>
    <hyperlink ref="B43" location="Comentarios!A1" display="(d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G31"/>
  <sheetViews>
    <sheetView topLeftCell="A25" workbookViewId="0">
      <selection activeCell="A31" sqref="A31"/>
    </sheetView>
  </sheetViews>
  <sheetFormatPr baseColWidth="10" defaultRowHeight="12.75"/>
  <cols>
    <col min="1" max="1" width="4" customWidth="1"/>
    <col min="2" max="2" width="11.5703125" customWidth="1"/>
  </cols>
  <sheetData>
    <row r="4" spans="1:5">
      <c r="B4" s="21"/>
    </row>
    <row r="5" spans="1:5">
      <c r="A5" t="s">
        <v>66</v>
      </c>
      <c r="B5" s="33" t="s">
        <v>25</v>
      </c>
      <c r="C5" s="6"/>
    </row>
    <row r="6" spans="1:5">
      <c r="B6" s="23" t="s">
        <v>61</v>
      </c>
      <c r="D6" s="7">
        <v>1746</v>
      </c>
      <c r="E6" t="s">
        <v>62</v>
      </c>
    </row>
    <row r="10" spans="1:5">
      <c r="A10" s="30" t="s">
        <v>67</v>
      </c>
      <c r="B10" s="21" t="s">
        <v>74</v>
      </c>
    </row>
    <row r="11" spans="1:5">
      <c r="A11" s="23"/>
    </row>
    <row r="12" spans="1:5">
      <c r="A12" s="23"/>
      <c r="B12" s="35" t="s">
        <v>68</v>
      </c>
      <c r="C12" s="35" t="s">
        <v>69</v>
      </c>
      <c r="D12" s="35" t="s">
        <v>11</v>
      </c>
    </row>
    <row r="13" spans="1:5">
      <c r="A13" s="23"/>
      <c r="B13" s="36" t="s">
        <v>71</v>
      </c>
      <c r="C13" s="36" t="s">
        <v>70</v>
      </c>
      <c r="D13" s="37"/>
    </row>
    <row r="14" spans="1:5">
      <c r="B14" s="34">
        <f>5685/2</f>
        <v>2842.5</v>
      </c>
      <c r="C14" s="34">
        <f>5685/2</f>
        <v>2842.5</v>
      </c>
      <c r="D14" s="31">
        <f>SUM(B14:C14)</f>
        <v>5685</v>
      </c>
    </row>
    <row r="15" spans="1:5">
      <c r="B15" s="38" t="s">
        <v>72</v>
      </c>
      <c r="C15" s="38" t="s">
        <v>73</v>
      </c>
      <c r="D15" s="31"/>
    </row>
    <row r="16" spans="1:5">
      <c r="B16" s="31">
        <f>8285/2</f>
        <v>4142.5</v>
      </c>
      <c r="C16" s="31">
        <f>8285/2</f>
        <v>4142.5</v>
      </c>
      <c r="D16" s="31">
        <f t="shared" ref="D16" si="0">SUM(B16:C16)</f>
        <v>8285</v>
      </c>
    </row>
    <row r="17" spans="1:7">
      <c r="D17" s="30"/>
    </row>
    <row r="19" spans="1:7">
      <c r="A19" t="s">
        <v>75</v>
      </c>
      <c r="B19" s="22" t="s">
        <v>26</v>
      </c>
    </row>
    <row r="20" spans="1:7">
      <c r="B20" s="7" t="s">
        <v>27</v>
      </c>
    </row>
    <row r="22" spans="1:7">
      <c r="A22" t="s">
        <v>79</v>
      </c>
      <c r="B22" s="22" t="s">
        <v>28</v>
      </c>
    </row>
    <row r="23" spans="1:7">
      <c r="B23" s="23"/>
      <c r="D23" s="32" t="s">
        <v>29</v>
      </c>
      <c r="E23" s="32" t="s">
        <v>81</v>
      </c>
      <c r="F23" s="45" t="s">
        <v>60</v>
      </c>
      <c r="G23" s="44" t="s">
        <v>70</v>
      </c>
    </row>
    <row r="24" spans="1:7">
      <c r="B24" s="23" t="s">
        <v>80</v>
      </c>
      <c r="D24" s="40">
        <v>7280</v>
      </c>
      <c r="E24" s="40">
        <f>+D24*1.15</f>
        <v>8372</v>
      </c>
      <c r="F24" s="46">
        <v>8372</v>
      </c>
      <c r="G24" s="41"/>
    </row>
    <row r="25" spans="1:7">
      <c r="B25" s="22" t="s">
        <v>30</v>
      </c>
      <c r="D25" s="40">
        <v>3340</v>
      </c>
      <c r="E25" s="40">
        <f t="shared" ref="E25:E27" si="1">+D25*1.15</f>
        <v>3840.9999999999995</v>
      </c>
      <c r="F25" s="46"/>
      <c r="G25" s="41">
        <v>3841</v>
      </c>
    </row>
    <row r="26" spans="1:7">
      <c r="B26" s="22" t="s">
        <v>31</v>
      </c>
      <c r="D26" s="40">
        <v>2800</v>
      </c>
      <c r="E26" s="40">
        <f t="shared" si="1"/>
        <v>3219.9999999999995</v>
      </c>
      <c r="F26" s="47">
        <v>3220</v>
      </c>
      <c r="G26" s="41"/>
    </row>
    <row r="27" spans="1:7">
      <c r="B27" s="22" t="s">
        <v>32</v>
      </c>
      <c r="D27" s="42">
        <v>1980</v>
      </c>
      <c r="E27" s="42">
        <f t="shared" si="1"/>
        <v>2277</v>
      </c>
      <c r="F27" s="48">
        <v>2277</v>
      </c>
      <c r="G27" s="43"/>
    </row>
    <row r="28" spans="1:7">
      <c r="B28" s="22"/>
      <c r="D28" s="41"/>
      <c r="E28" s="41"/>
      <c r="F28" s="46"/>
      <c r="G28" s="41"/>
    </row>
    <row r="29" spans="1:7">
      <c r="B29" s="23"/>
      <c r="D29" s="39">
        <v>15400</v>
      </c>
      <c r="E29" s="39">
        <f>SUM(E24:E28)</f>
        <v>17710</v>
      </c>
      <c r="F29" s="49">
        <f>SUM(F24:F28)</f>
        <v>13869</v>
      </c>
      <c r="G29" s="31">
        <f>SUM(G24:G28)</f>
        <v>3841</v>
      </c>
    </row>
    <row r="31" spans="1:7">
      <c r="A31" s="29" t="s">
        <v>63</v>
      </c>
    </row>
  </sheetData>
  <hyperlinks>
    <hyperlink ref="A31" location="Solucion!A1" display="Volv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Solucion</vt:lpstr>
      <vt:lpstr>Comentarios</vt:lpstr>
      <vt:lpstr>Hoja3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2016-05-18T14:54:46Z</dcterms:created>
  <dcterms:modified xsi:type="dcterms:W3CDTF">2016-05-20T21:22:38Z</dcterms:modified>
</cp:coreProperties>
</file>